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judd.sharepoint.com/sites/Admin/Shared Documents/LED Lighting Calculator/"/>
    </mc:Choice>
  </mc:AlternateContent>
  <xr:revisionPtr revIDLastSave="0" documentId="8_{0123B936-3733-49B1-9D10-5AC5AF591F30}" xr6:coauthVersionLast="47" xr6:coauthVersionMax="47" xr10:uidLastSave="{00000000-0000-0000-0000-000000000000}"/>
  <bookViews>
    <workbookView xWindow="28680" yWindow="-120" windowWidth="29040" windowHeight="15840" activeTab="1" xr2:uid="{15DC58D2-E048-43C9-8547-BAA078773379}"/>
  </bookViews>
  <sheets>
    <sheet name="Appleson Judd Ltd" sheetId="6" r:id="rId1"/>
    <sheet name="LED Lighting Calculator" sheetId="4" r:id="rId2"/>
    <sheet name="Example" sheetId="5" r:id="rId3"/>
  </sheets>
  <definedNames>
    <definedName name="_xlnm.Print_Area" localSheetId="0">'Appleson Judd Ltd'!$A$1:$F$31</definedName>
    <definedName name="_xlnm.Print_Area" localSheetId="2">Example!$A$1:$F$31</definedName>
    <definedName name="_xlnm.Print_Area" localSheetId="1">'LED Lighting Calculator'!$A$1:$F$31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5" l="1"/>
  <c r="D23" i="5"/>
  <c r="E12" i="5"/>
  <c r="E17" i="5" s="1"/>
  <c r="D12" i="5"/>
  <c r="D17" i="5" s="1"/>
  <c r="C12" i="5"/>
  <c r="C17" i="5" s="1"/>
  <c r="C12" i="4"/>
  <c r="C17" i="4" s="1"/>
  <c r="C24" i="4" s="1"/>
  <c r="D12" i="4"/>
  <c r="D17" i="4" s="1"/>
  <c r="E12" i="4"/>
  <c r="E17" i="4" s="1"/>
  <c r="E23" i="4"/>
  <c r="C24" i="5" l="1"/>
  <c r="C19" i="5"/>
  <c r="C16" i="5"/>
  <c r="C15" i="5" s="1"/>
  <c r="D19" i="5"/>
  <c r="D16" i="5"/>
  <c r="D15" i="5" s="1"/>
  <c r="D24" i="5"/>
  <c r="E19" i="5"/>
  <c r="E16" i="5"/>
  <c r="E15" i="5" s="1"/>
  <c r="E24" i="5"/>
  <c r="E24" i="4"/>
  <c r="E16" i="4"/>
  <c r="E15" i="4" s="1"/>
  <c r="E19" i="4"/>
  <c r="D24" i="4"/>
  <c r="D16" i="4"/>
  <c r="D15" i="4" s="1"/>
  <c r="D19" i="4"/>
  <c r="C16" i="4"/>
  <c r="C15" i="4" s="1"/>
  <c r="C19" i="4"/>
  <c r="D20" i="5" l="1"/>
  <c r="D21" i="5"/>
  <c r="C20" i="5"/>
  <c r="C21" i="5"/>
  <c r="E20" i="5"/>
  <c r="E21" i="5"/>
  <c r="D20" i="4"/>
  <c r="D21" i="4"/>
  <c r="C20" i="4"/>
  <c r="C21" i="4"/>
  <c r="E20" i="4"/>
  <c r="E21" i="4"/>
  <c r="E25" i="5" l="1"/>
  <c r="E27" i="5" s="1"/>
  <c r="D25" i="5"/>
  <c r="D27" i="5" s="1"/>
  <c r="E25" i="4"/>
  <c r="E27" i="4" s="1"/>
  <c r="D25" i="4"/>
  <c r="D27" i="4" s="1"/>
</calcChain>
</file>

<file path=xl/sharedStrings.xml><?xml version="1.0" encoding="utf-8"?>
<sst xmlns="http://schemas.openxmlformats.org/spreadsheetml/2006/main" count="64" uniqueCount="39">
  <si>
    <t>Existing fittings</t>
  </si>
  <si>
    <t>LED Fittings</t>
  </si>
  <si>
    <t>LED Fittings with sensors</t>
  </si>
  <si>
    <t>Quantity of Fittings</t>
  </si>
  <si>
    <t>Average Hours Used Per Day</t>
  </si>
  <si>
    <t>Total Days in Use</t>
  </si>
  <si>
    <t>Total Hours Per Week In Use</t>
  </si>
  <si>
    <t>Lamps in each fitting</t>
  </si>
  <si>
    <t>Total Used Watts Per Hour</t>
  </si>
  <si>
    <t>Total Used Watts Per Day</t>
  </si>
  <si>
    <t>Total Used Watts Per Week</t>
  </si>
  <si>
    <t>Cost of Electricity 1000w/hour</t>
  </si>
  <si>
    <t>Running Costs Per Year</t>
  </si>
  <si>
    <t>Estimated Saving Each Year</t>
  </si>
  <si>
    <t>Cost of Upgrade</t>
  </si>
  <si>
    <t>Estimated Pay Back Time (years)</t>
  </si>
  <si>
    <t>LED LIGHTING CALCULATOR</t>
  </si>
  <si>
    <t>Estimated Climate Change Levy Per Year***</t>
  </si>
  <si>
    <t>Relamping &amp; Maintence Costs Per Year**</t>
  </si>
  <si>
    <t>Running Costs Per Month</t>
  </si>
  <si>
    <t>Running Costs Per Week</t>
  </si>
  <si>
    <t>Average Wattage Used Per Fitting</t>
  </si>
  <si>
    <t>Climate Change Levy Charge kWh</t>
  </si>
  <si>
    <t>An Energy Saving Solution</t>
  </si>
  <si>
    <t>Registered Office: Appleson Judd Ltd. Unit 437A Thorp Arch Estate, Wetherby, West Yorkshire. LS23 7FG Company No. 03852516 – VAT no. 734529033</t>
  </si>
  <si>
    <t>See how your company can save money with this interactive lighting calculator.</t>
  </si>
  <si>
    <t>Things to consider:</t>
  </si>
  <si>
    <t>The installation cost to upgrade to LED</t>
  </si>
  <si>
    <t>The varying cost of electricity</t>
  </si>
  <si>
    <t>The use of the building i.e. how many hours are the lights needed?</t>
  </si>
  <si>
    <t>Comparing the options, with or without sensors</t>
  </si>
  <si>
    <t>The use of smart control reducing the consumption further</t>
  </si>
  <si>
    <t xml:space="preserve">We are happy to answer any queries you may have. </t>
  </si>
  <si>
    <t>Please contact us on 01937 849 859 or email info@appleson-judd.co.uk</t>
  </si>
  <si>
    <t xml:space="preserve">1. There is a pre-populated example on the second tab. This is based on a project where 15 fittings in a car park </t>
  </si>
  <si>
    <t>2. Populate the LED Calculator on the third tab to see what your company's estimated savings are per year.</t>
  </si>
  <si>
    <t>Certain types of fluorescent and discharge lighting consume 5-10% more than there rated wattage</t>
  </si>
  <si>
    <t>were replaced with equivalent LED fittings with sensors.</t>
  </si>
  <si>
    <t>**Based on an estimate of ongoing maintenance *** Rate from 1 April 2023 to 1 April 2024 is £0.00775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</si>
</sst>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#,##0.0"/>
    <numFmt numFmtId="166" formatCode="0.0"/>
  </numFmts>
  <fonts count="11">
    <font>
      <sz val="10"/>
      <name val="Arial"/>
      <family val="2"/>
    </font>
    <font>
      <sz val="14"/>
      <name val="Calibri  "/>
    </font>
    <font>
      <b/>
      <sz val="16"/>
      <color rgb="FFFF6600"/>
      <name val="Calibri  "/>
    </font>
    <font>
      <sz val="10"/>
      <name val="Calibri  "/>
    </font>
    <font>
      <b/>
      <sz val="10"/>
      <color rgb="FFFF6600"/>
      <name val="Calibri  "/>
    </font>
    <font>
      <b/>
      <sz val="12"/>
      <color rgb="FFFF6600"/>
      <name val="Calibri  "/>
    </font>
    <font>
      <sz val="12"/>
      <name val="Calibri  "/>
    </font>
    <font>
      <sz val="10"/>
      <color theme="1"/>
      <name val="Calibri  "/>
    </font>
    <font>
      <sz val="10"/>
      <color theme="0"/>
      <name val="Calibri  "/>
    </font>
    <font>
      <sz val="12"/>
      <color theme="1"/>
      <name val="Calibri  "/>
    </font>
    <font>
      <sz val="9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8" fontId="3" fillId="2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2" fontId="7" fillId="3" borderId="0" xfId="0" applyNumberFormat="1" applyFont="1" applyFill="1" applyAlignment="1" applyProtection="1">
      <alignment horizontal="center" vertical="center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64" fontId="7" fillId="2" borderId="0" xfId="0" applyNumberFormat="1" applyFont="1" applyFill="1" applyAlignment="1" applyProtection="1">
      <alignment horizontal="center" vertical="center"/>
      <protection locked="0"/>
    </xf>
    <xf numFmtId="164" fontId="7" fillId="3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8" fontId="3" fillId="2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165" fontId="3" fillId="3" borderId="0" xfId="0" applyNumberFormat="1" applyFont="1" applyFill="1" applyAlignment="1" applyProtection="1">
      <alignment horizontal="center" vertical="center"/>
      <protection locked="0"/>
    </xf>
    <xf numFmtId="166" fontId="3" fillId="3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 indent="1"/>
    </xf>
    <xf numFmtId="0" fontId="1" fillId="0" borderId="0" xfId="0" applyFont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276227</xdr:colOff>
      <xdr:row>0</xdr:row>
      <xdr:rowOff>95250</xdr:rowOff>
    </xdr:from>
    <xdr:to>
      <xdr:col>5</xdr:col>
      <xdr:colOff>0</xdr:colOff>
      <xdr:row>4</xdr:row>
      <xdr:rowOff>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B131C5-56F2-4B52-9FCC-50DCE1C10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7" y="95250"/>
          <a:ext cx="2219323" cy="552911"/>
        </a:xfrm>
        <a:prstGeom prst="rect">
          <a:avLst/>
        </a:prstGeom>
      </xdr:spPr>
    </xdr:pic>
    <xdr:clientData/>
  </xdr:twoCellAnchor>
  <xdr:twoCellAnchor>
    <xdr:from>
      <xdr:col>1</xdr:col>
      <xdr:colOff>290115</xdr:colOff>
      <xdr:row>24</xdr:row>
      <xdr:rowOff>74597</xdr:rowOff>
    </xdr:from>
    <xdr:to>
      <xdr:col>4</xdr:col>
      <xdr:colOff>919218</xdr:colOff>
      <xdr:row>26</xdr:row>
      <xdr:rowOff>180128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8F33B1B5-DA7F-43DF-216D-57429AD8DA6D}"/>
            </a:ext>
          </a:extLst>
        </xdr:cNvPr>
        <xdr:cNvGrpSpPr/>
      </xdr:nvGrpSpPr>
      <xdr:grpSpPr>
        <a:xfrm>
          <a:off x="442515" y="5399072"/>
          <a:ext cx="5591628" cy="600831"/>
          <a:chOff x="419382" y="5374580"/>
          <a:chExt cx="5588906" cy="595388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7B4640A3-6A2B-2906-C9E6-DC21100704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36179" y="5377488"/>
            <a:ext cx="927733" cy="578494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3ABD6EF-2488-BC20-A50C-9A802D98C4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84286" y="5377488"/>
            <a:ext cx="1930545" cy="579371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2D1D7ABC-8649-1080-A3C6-242B3B7DE9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9382" y="5374580"/>
            <a:ext cx="755784" cy="585785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A750EDF1-A902-65C6-1B72-0916009E5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8633" y="5377779"/>
            <a:ext cx="807242" cy="592189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F1DBE92B-E11D-9D98-A8B6-B758E1278A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01690" y="5381869"/>
            <a:ext cx="573908" cy="574113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AC76EE90-4C94-1348-5ED9-CE8BBC99B26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1765" b="12500"/>
          <a:stretch/>
        </xdr:blipFill>
        <xdr:spPr>
          <a:xfrm>
            <a:off x="5248765" y="5380550"/>
            <a:ext cx="759523" cy="57543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276227</xdr:colOff>
      <xdr:row>0</xdr:row>
      <xdr:rowOff>95250</xdr:rowOff>
    </xdr:from>
    <xdr:to>
      <xdr:col>5</xdr:col>
      <xdr:colOff>0</xdr:colOff>
      <xdr:row>4</xdr:row>
      <xdr:rowOff>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5A7F01-11A1-49A5-A9AE-FF34CD889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7" y="95250"/>
          <a:ext cx="2219323" cy="55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276227</xdr:colOff>
      <xdr:row>0</xdr:row>
      <xdr:rowOff>95250</xdr:rowOff>
    </xdr:from>
    <xdr:to>
      <xdr:col>5</xdr:col>
      <xdr:colOff>0</xdr:colOff>
      <xdr:row>4</xdr:row>
      <xdr:rowOff>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D9BCB8-6B0C-4B64-AA33-94AB74BF2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7" y="95250"/>
          <a:ext cx="2219323" cy="552911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13</xdr:row>
      <xdr:rowOff>171450</xdr:rowOff>
    </xdr:from>
    <xdr:ext cx="6162675" cy="1892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83492C4-D532-4478-A721-DAAF6A1189C3}"/>
            </a:ext>
          </a:extLst>
        </xdr:cNvPr>
        <xdr:cNvSpPr/>
      </xdr:nvSpPr>
      <xdr:spPr>
        <a:xfrm rot="-2700000">
          <a:off x="228600" y="2771775"/>
          <a:ext cx="6162675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500" b="1" cap="none" spc="50">
              <a:ln w="0"/>
              <a:solidFill>
                <a:schemeClr val="bg1">
                  <a:alpha val="55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3853-4D41-490D-BF00-24D280E13941}">
  <sheetPr>
    <pageSetUpPr fitToPage="1"/>
  </sheetPr>
  <dimension ref="B5:E30"/>
  <sheetViews>
    <sheetView showGridLines="0" showWhiteSpace="0" zoomScaleNormal="100" zoomScaleSheetLayoutView="100" zoomScalePageLayoutView="90" workbookViewId="0">
      <selection activeCell="J19" sqref="J19"/>
    </sheetView>
  </sheetViews>
  <sheetFormatPr defaultRowHeight="12.75"/>
  <cols>
    <col min="1" max="1" width="2.28515625" customWidth="1"/>
    <col min="2" max="2" width="37" customWidth="1"/>
    <col min="3" max="5" width="18.7109375" customWidth="1"/>
    <col min="6" max="6" width="2.28515625" customWidth="1"/>
  </cols>
  <sheetData>
    <row r="5" spans="2:5" ht="18">
      <c r="B5" s="47" t="s">
        <v>16</v>
      </c>
      <c r="C5" s="47"/>
      <c r="D5" s="47"/>
      <c r="E5" s="47"/>
    </row>
    <row r="6" spans="2:5" ht="7.5" customHeight="1">
      <c r="B6" s="3"/>
      <c r="C6" s="3"/>
      <c r="D6" s="3"/>
      <c r="E6" s="3"/>
    </row>
    <row r="7" spans="2:5" ht="25.5" customHeight="1">
      <c r="B7" s="13" t="s">
        <v>23</v>
      </c>
      <c r="C7" s="5"/>
      <c r="D7" s="5"/>
      <c r="E7" s="6"/>
    </row>
    <row r="8" spans="2:5" ht="5.25" customHeight="1">
      <c r="B8" s="4"/>
      <c r="C8" s="4"/>
      <c r="D8" s="4"/>
      <c r="E8" s="4"/>
    </row>
    <row r="9" spans="2:5" ht="20.100000000000001" customHeight="1">
      <c r="B9" s="1"/>
      <c r="C9" s="20"/>
      <c r="D9" s="20"/>
      <c r="E9" s="20"/>
    </row>
    <row r="10" spans="2:5" ht="20.100000000000001" customHeight="1">
      <c r="B10" s="30" t="s">
        <v>25</v>
      </c>
      <c r="C10" s="20"/>
      <c r="D10" s="20"/>
      <c r="E10" s="20"/>
    </row>
    <row r="11" spans="2:5" ht="20.100000000000001" customHeight="1">
      <c r="B11" s="1"/>
      <c r="C11" s="20"/>
      <c r="D11" s="20"/>
      <c r="E11" s="20"/>
    </row>
    <row r="12" spans="2:5" ht="20.100000000000001" customHeight="1">
      <c r="B12" s="19" t="s">
        <v>34</v>
      </c>
      <c r="C12" s="20"/>
      <c r="D12" s="20"/>
      <c r="E12" s="20"/>
    </row>
    <row r="13" spans="2:5" ht="20.100000000000001" customHeight="1">
      <c r="B13" s="2" t="s">
        <v>37</v>
      </c>
      <c r="C13" s="20"/>
      <c r="D13" s="20"/>
      <c r="E13" s="20"/>
    </row>
    <row r="14" spans="2:5" ht="20.100000000000001" customHeight="1">
      <c r="B14" s="19" t="s">
        <v>35</v>
      </c>
      <c r="C14" s="20"/>
      <c r="D14" s="20"/>
      <c r="E14" s="20"/>
    </row>
    <row r="15" spans="2:5" ht="20.100000000000001" customHeight="1">
      <c r="B15" s="19" t="s">
        <v>26</v>
      </c>
      <c r="C15" s="22"/>
      <c r="D15" s="22"/>
      <c r="E15" s="22"/>
    </row>
    <row r="16" spans="2:5" ht="20.100000000000001" customHeight="1">
      <c r="B16" s="31" t="s">
        <v>27</v>
      </c>
      <c r="C16" s="22"/>
      <c r="D16" s="22"/>
      <c r="E16" s="22"/>
    </row>
    <row r="17" spans="2:5" ht="20.100000000000001" customHeight="1">
      <c r="B17" s="31" t="s">
        <v>28</v>
      </c>
      <c r="C17" s="22"/>
      <c r="D17" s="22"/>
      <c r="E17" s="22"/>
    </row>
    <row r="18" spans="2:5" ht="20.100000000000001" customHeight="1">
      <c r="B18" s="31" t="s">
        <v>29</v>
      </c>
      <c r="C18" s="23"/>
      <c r="D18" s="23"/>
      <c r="E18" s="23"/>
    </row>
    <row r="19" spans="2:5" ht="20.100000000000001" customHeight="1">
      <c r="B19" s="31" t="s">
        <v>30</v>
      </c>
      <c r="C19" s="23"/>
      <c r="D19" s="23"/>
      <c r="E19" s="23"/>
    </row>
    <row r="20" spans="2:5" ht="20.100000000000001" customHeight="1">
      <c r="B20" s="31" t="s">
        <v>31</v>
      </c>
      <c r="C20" s="23"/>
      <c r="D20" s="23"/>
      <c r="E20" s="23"/>
    </row>
    <row r="21" spans="2:5" ht="20.100000000000001" customHeight="1">
      <c r="B21" s="46" t="s">
        <v>36</v>
      </c>
      <c r="C21" s="23"/>
      <c r="D21" s="23"/>
      <c r="E21" s="23"/>
    </row>
    <row r="22" spans="2:5" ht="20.100000000000001" customHeight="1">
      <c r="B22" s="1"/>
      <c r="C22" s="23"/>
      <c r="D22" s="23"/>
      <c r="E22" s="23"/>
    </row>
    <row r="23" spans="2:5" ht="20.100000000000001" customHeight="1">
      <c r="B23" s="19" t="s">
        <v>32</v>
      </c>
      <c r="C23" s="20"/>
      <c r="D23" s="20"/>
      <c r="E23" s="20"/>
    </row>
    <row r="24" spans="2:5" ht="20.100000000000001" customHeight="1">
      <c r="B24" s="19" t="s">
        <v>33</v>
      </c>
      <c r="C24" s="23"/>
      <c r="D24" s="23"/>
      <c r="E24" s="23"/>
    </row>
    <row r="25" spans="2:5" s="16" customFormat="1" ht="19.5" customHeight="1">
      <c r="B25" s="14"/>
      <c r="C25" s="14"/>
      <c r="D25" s="15"/>
      <c r="E25" s="15"/>
    </row>
    <row r="26" spans="2:5" ht="20.100000000000001" customHeight="1">
      <c r="B26" s="25"/>
      <c r="C26" s="25"/>
      <c r="D26" s="26"/>
      <c r="E26" s="27"/>
    </row>
    <row r="27" spans="2:5" ht="20.100000000000001" customHeight="1">
      <c r="B27" s="25"/>
      <c r="C27" s="25"/>
      <c r="D27" s="28"/>
      <c r="E27" s="29"/>
    </row>
    <row r="28" spans="2:5">
      <c r="B28" s="48" t="s">
        <v>24</v>
      </c>
      <c r="C28" s="48"/>
      <c r="D28" s="48"/>
      <c r="E28" s="48"/>
    </row>
    <row r="29" spans="2:5">
      <c r="B29" s="48"/>
      <c r="C29" s="48"/>
      <c r="D29" s="48"/>
      <c r="E29" s="48"/>
    </row>
    <row r="30" spans="2:5">
      <c r="B30" s="48"/>
      <c r="C30" s="48"/>
      <c r="D30" s="48"/>
      <c r="E30" s="48"/>
    </row>
  </sheetData>
  <sheetProtection algorithmName="SHA-512" hashValue="PH5EAyaNQsO2fG0F1qrRaCI63gG0jTBCghZ57Xm1avTsK0a8WUz5iK/xool0CLnjJIvAHxvF1hNTrV3Ih2Iu1w==" saltValue="vUeWNPjNu/mcjuDg0bZgkQ==" spinCount="100000" sheet="1" objects="1" scenarios="1" selectLockedCells="1" selectUnlockedCells="1"/>
  <mergeCells count="2">
    <mergeCell ref="B5:E5"/>
    <mergeCell ref="B28:E30"/>
  </mergeCells>
  <printOptions horizontalCentered="1" verticalCentered="1"/>
  <pageMargins left="0" right="0.15748031496062992" top="0" bottom="0" header="0.51181102362204722" footer="0.51181102362204722"/>
  <pageSetup paperSize="9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9BF5-E690-43E7-902A-C857376C9509}">
  <sheetPr>
    <pageSetUpPr fitToPage="1"/>
  </sheetPr>
  <dimension ref="B5:E30"/>
  <sheetViews>
    <sheetView showGridLines="0" tabSelected="1" showWhiteSpace="0" zoomScaleNormal="100" zoomScaleSheetLayoutView="100" zoomScalePageLayoutView="90" workbookViewId="0">
      <selection activeCell="C18" sqref="C18"/>
    </sheetView>
  </sheetViews>
  <sheetFormatPr defaultRowHeight="12.75"/>
  <cols>
    <col min="1" max="1" width="2.28515625" customWidth="1"/>
    <col min="2" max="2" width="37" customWidth="1"/>
    <col min="3" max="5" width="18.7109375" customWidth="1"/>
    <col min="6" max="6" width="2.28515625" customWidth="1"/>
  </cols>
  <sheetData>
    <row r="5" spans="2:5" ht="18">
      <c r="B5" s="47" t="s">
        <v>16</v>
      </c>
      <c r="C5" s="47"/>
      <c r="D5" s="47"/>
      <c r="E5" s="47"/>
    </row>
    <row r="6" spans="2:5" ht="7.5" customHeight="1">
      <c r="B6" s="3"/>
      <c r="C6" s="3"/>
      <c r="D6" s="3"/>
      <c r="E6" s="3"/>
    </row>
    <row r="7" spans="2:5" ht="25.5">
      <c r="B7" s="4"/>
      <c r="C7" s="5" t="s">
        <v>0</v>
      </c>
      <c r="D7" s="5" t="s">
        <v>1</v>
      </c>
      <c r="E7" s="6" t="s">
        <v>2</v>
      </c>
    </row>
    <row r="8" spans="2:5" ht="5.25" customHeight="1">
      <c r="B8" s="4"/>
      <c r="C8" s="4"/>
      <c r="D8" s="4"/>
      <c r="E8" s="4"/>
    </row>
    <row r="9" spans="2:5" ht="20.100000000000001" customHeight="1">
      <c r="B9" s="17" t="s">
        <v>3</v>
      </c>
      <c r="C9" s="32">
        <v>0</v>
      </c>
      <c r="D9" s="32">
        <v>0</v>
      </c>
      <c r="E9" s="32">
        <v>0</v>
      </c>
    </row>
    <row r="10" spans="2:5" ht="20.100000000000001" customHeight="1">
      <c r="B10" s="19" t="s">
        <v>4</v>
      </c>
      <c r="C10" s="33">
        <v>0</v>
      </c>
      <c r="D10" s="33">
        <v>0</v>
      </c>
      <c r="E10" s="33">
        <v>0</v>
      </c>
    </row>
    <row r="11" spans="2:5" ht="20.100000000000001" customHeight="1">
      <c r="B11" s="17" t="s">
        <v>5</v>
      </c>
      <c r="C11" s="32">
        <v>0</v>
      </c>
      <c r="D11" s="32">
        <v>0</v>
      </c>
      <c r="E11" s="32">
        <v>0</v>
      </c>
    </row>
    <row r="12" spans="2:5" ht="20.100000000000001" customHeight="1">
      <c r="B12" s="19" t="s">
        <v>6</v>
      </c>
      <c r="C12" s="33">
        <f>C10*C11</f>
        <v>0</v>
      </c>
      <c r="D12" s="33">
        <f>D10*D11</f>
        <v>0</v>
      </c>
      <c r="E12" s="33">
        <f>E10*E11</f>
        <v>0</v>
      </c>
    </row>
    <row r="13" spans="2:5" ht="20.100000000000001" customHeight="1">
      <c r="B13" s="17" t="s">
        <v>7</v>
      </c>
      <c r="C13" s="32">
        <v>0</v>
      </c>
      <c r="D13" s="32">
        <v>0</v>
      </c>
      <c r="E13" s="32">
        <v>0</v>
      </c>
    </row>
    <row r="14" spans="2:5" ht="20.100000000000001" customHeight="1">
      <c r="B14" s="19" t="s">
        <v>21</v>
      </c>
      <c r="C14" s="33">
        <v>0</v>
      </c>
      <c r="D14" s="33">
        <v>0</v>
      </c>
      <c r="E14" s="33">
        <v>0</v>
      </c>
    </row>
    <row r="15" spans="2:5" ht="20.100000000000001" customHeight="1">
      <c r="B15" s="17" t="s">
        <v>8</v>
      </c>
      <c r="C15" s="34">
        <f>C16/24</f>
        <v>0</v>
      </c>
      <c r="D15" s="34">
        <f t="shared" ref="D15:E15" si="0">D16/24</f>
        <v>0</v>
      </c>
      <c r="E15" s="34">
        <f t="shared" si="0"/>
        <v>0</v>
      </c>
    </row>
    <row r="16" spans="2:5" ht="20.100000000000001" customHeight="1">
      <c r="B16" s="19" t="s">
        <v>9</v>
      </c>
      <c r="C16" s="35">
        <f>C17/7</f>
        <v>0</v>
      </c>
      <c r="D16" s="35">
        <f t="shared" ref="D16:E16" si="1">D17/7</f>
        <v>0</v>
      </c>
      <c r="E16" s="35">
        <f t="shared" si="1"/>
        <v>0</v>
      </c>
    </row>
    <row r="17" spans="2:5" ht="20.100000000000001" customHeight="1">
      <c r="B17" s="17" t="s">
        <v>10</v>
      </c>
      <c r="C17" s="34">
        <f>C9*C14*C12</f>
        <v>0</v>
      </c>
      <c r="D17" s="34">
        <f>D9*D14*D12</f>
        <v>0</v>
      </c>
      <c r="E17" s="34">
        <f>E9*E14*E12</f>
        <v>0</v>
      </c>
    </row>
    <row r="18" spans="2:5" ht="20.100000000000001" customHeight="1">
      <c r="B18" s="19" t="s">
        <v>11</v>
      </c>
      <c r="C18" s="36">
        <v>0</v>
      </c>
      <c r="D18" s="36">
        <v>0</v>
      </c>
      <c r="E18" s="36">
        <v>0</v>
      </c>
    </row>
    <row r="19" spans="2:5" ht="20.100000000000001" customHeight="1">
      <c r="B19" s="17" t="s">
        <v>20</v>
      </c>
      <c r="C19" s="37">
        <f>(C17/1000)*C18</f>
        <v>0</v>
      </c>
      <c r="D19" s="37">
        <f>(D17/1000)*D18</f>
        <v>0</v>
      </c>
      <c r="E19" s="37">
        <f>(E17/1000)*E18</f>
        <v>0</v>
      </c>
    </row>
    <row r="20" spans="2:5" ht="20.100000000000001" customHeight="1">
      <c r="B20" s="19" t="s">
        <v>19</v>
      </c>
      <c r="C20" s="36">
        <f>C19*52/12</f>
        <v>0</v>
      </c>
      <c r="D20" s="36">
        <f>D19*52/12</f>
        <v>0</v>
      </c>
      <c r="E20" s="36">
        <f>E19*52/12</f>
        <v>0</v>
      </c>
    </row>
    <row r="21" spans="2:5" ht="20.100000000000001" customHeight="1">
      <c r="B21" s="17" t="s">
        <v>12</v>
      </c>
      <c r="C21" s="37">
        <f>C19*52</f>
        <v>0</v>
      </c>
      <c r="D21" s="37">
        <f>D19*52</f>
        <v>0</v>
      </c>
      <c r="E21" s="37">
        <f>E19*52</f>
        <v>0</v>
      </c>
    </row>
    <row r="22" spans="2:5" ht="20.100000000000001" customHeight="1">
      <c r="B22" s="19" t="s">
        <v>18</v>
      </c>
      <c r="C22" s="36">
        <v>0</v>
      </c>
      <c r="D22" s="36">
        <v>0</v>
      </c>
      <c r="E22" s="36">
        <v>0</v>
      </c>
    </row>
    <row r="23" spans="2:5" ht="20.100000000000001" customHeight="1">
      <c r="B23" s="17" t="s">
        <v>22</v>
      </c>
      <c r="C23" s="32">
        <v>0</v>
      </c>
      <c r="D23" s="32">
        <v>0</v>
      </c>
      <c r="E23" s="32">
        <f>C23</f>
        <v>0</v>
      </c>
    </row>
    <row r="24" spans="2:5" ht="20.100000000000001" customHeight="1">
      <c r="B24" s="19" t="s">
        <v>17</v>
      </c>
      <c r="C24" s="36">
        <f>(C17/1000)*52*C23</f>
        <v>0</v>
      </c>
      <c r="D24" s="36">
        <f>(D17/1000)*52*D23</f>
        <v>0</v>
      </c>
      <c r="E24" s="36">
        <f>(E17/1000)*52*E23</f>
        <v>0</v>
      </c>
    </row>
    <row r="25" spans="2:5" s="16" customFormat="1" ht="19.5" customHeight="1">
      <c r="B25" s="14" t="s">
        <v>13</v>
      </c>
      <c r="C25" s="38"/>
      <c r="D25" s="39">
        <f>(C21+C22+C24)-D21-D22-D24</f>
        <v>0</v>
      </c>
      <c r="E25" s="39">
        <f>(C21+C22+C24)-E21-E22-E24</f>
        <v>0</v>
      </c>
    </row>
    <row r="26" spans="2:5" ht="20.100000000000001" customHeight="1">
      <c r="B26" s="8" t="s">
        <v>14</v>
      </c>
      <c r="C26" s="40"/>
      <c r="D26" s="41">
        <v>0</v>
      </c>
      <c r="E26" s="42">
        <v>0</v>
      </c>
    </row>
    <row r="27" spans="2:5" ht="20.100000000000001" customHeight="1">
      <c r="B27" s="7" t="s">
        <v>15</v>
      </c>
      <c r="C27" s="43"/>
      <c r="D27" s="44" t="e">
        <f>D26/D25</f>
        <v>#DIV/0!</v>
      </c>
      <c r="E27" s="45" t="e">
        <f>E26/E25</f>
        <v>#DIV/0!</v>
      </c>
    </row>
    <row r="28" spans="2:5">
      <c r="B28" s="4"/>
      <c r="C28" s="4"/>
      <c r="D28" s="4"/>
      <c r="E28" s="4"/>
    </row>
    <row r="29" spans="2:5">
      <c r="B29" s="49" t="s">
        <v>38</v>
      </c>
      <c r="C29" s="49"/>
      <c r="D29" s="49"/>
      <c r="E29" s="49"/>
    </row>
    <row r="30" spans="2:5">
      <c r="B30" s="49"/>
      <c r="C30" s="49"/>
      <c r="D30" s="49"/>
      <c r="E30" s="49"/>
    </row>
  </sheetData>
  <sheetProtection algorithmName="SHA-512" hashValue="kxpxDZb7sjUSBO1KWaogolDNGEQeL3t2/QJ+fCeTxZj1mBoGui6XG6tm0XTt4E4+sqIwD6h5vsrWqa9sUKxFwQ==" saltValue="HLwY9mIjOx4OmS63EeZBjw==" spinCount="100000" sheet="1" objects="1" scenarios="1" selectLockedCells="1"/>
  <mergeCells count="2">
    <mergeCell ref="B5:E5"/>
    <mergeCell ref="B29:E30"/>
  </mergeCells>
  <printOptions horizontalCentered="1" verticalCentered="1"/>
  <pageMargins left="0" right="0.15748031496062992" top="0" bottom="0" header="0.51181102362204722" footer="0.51181102362204722"/>
  <pageSetup paperSize="9" orientation="portrait" verticalDpi="4294967293" r:id="rId1"/>
  <headerFooter alignWithMargins="0"/>
  <ignoredErrors>
    <ignoredError sqref="C12:E12 C27 C15:E17 C19:E21 C24:E25 D22:E22 C26 E23" unlockedFormula="1"/>
    <ignoredError sqref="D27:E27" evalError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AEC06-3ADA-4C76-96C0-87507C232E10}">
  <sheetPr>
    <pageSetUpPr fitToPage="1"/>
  </sheetPr>
  <dimension ref="B5:E30"/>
  <sheetViews>
    <sheetView showGridLines="0" showWhiteSpace="0" zoomScaleNormal="100" zoomScaleSheetLayoutView="100" zoomScalePageLayoutView="90" workbookViewId="0">
      <selection activeCell="J11" sqref="J11"/>
    </sheetView>
  </sheetViews>
  <sheetFormatPr defaultRowHeight="12.75"/>
  <cols>
    <col min="1" max="1" width="2.28515625" customWidth="1"/>
    <col min="2" max="2" width="37" customWidth="1"/>
    <col min="3" max="5" width="18.7109375" customWidth="1"/>
    <col min="6" max="6" width="2.28515625" customWidth="1"/>
  </cols>
  <sheetData>
    <row r="5" spans="2:5" ht="18">
      <c r="B5" s="47" t="s">
        <v>16</v>
      </c>
      <c r="C5" s="47"/>
      <c r="D5" s="47"/>
      <c r="E5" s="47"/>
    </row>
    <row r="6" spans="2:5" ht="7.5" customHeight="1">
      <c r="B6" s="3"/>
      <c r="C6" s="3"/>
      <c r="D6" s="3"/>
      <c r="E6" s="3"/>
    </row>
    <row r="7" spans="2:5" ht="25.5">
      <c r="B7" s="4"/>
      <c r="C7" s="5" t="s">
        <v>0</v>
      </c>
      <c r="D7" s="5" t="s">
        <v>1</v>
      </c>
      <c r="E7" s="6" t="s">
        <v>2</v>
      </c>
    </row>
    <row r="8" spans="2:5" ht="5.25" customHeight="1">
      <c r="B8" s="4"/>
      <c r="C8" s="4"/>
      <c r="D8" s="4"/>
      <c r="E8" s="4"/>
    </row>
    <row r="9" spans="2:5" ht="20.100000000000001" customHeight="1">
      <c r="B9" s="17" t="s">
        <v>3</v>
      </c>
      <c r="C9" s="18">
        <v>15</v>
      </c>
      <c r="D9" s="18">
        <v>15</v>
      </c>
      <c r="E9" s="18">
        <v>15</v>
      </c>
    </row>
    <row r="10" spans="2:5" ht="20.100000000000001" customHeight="1">
      <c r="B10" s="19" t="s">
        <v>4</v>
      </c>
      <c r="C10" s="20">
        <v>12</v>
      </c>
      <c r="D10" s="20">
        <v>12</v>
      </c>
      <c r="E10" s="20">
        <v>1</v>
      </c>
    </row>
    <row r="11" spans="2:5" ht="20.100000000000001" customHeight="1">
      <c r="B11" s="17" t="s">
        <v>5</v>
      </c>
      <c r="C11" s="18">
        <v>7</v>
      </c>
      <c r="D11" s="18">
        <v>7</v>
      </c>
      <c r="E11" s="18">
        <v>7</v>
      </c>
    </row>
    <row r="12" spans="2:5" ht="20.100000000000001" customHeight="1">
      <c r="B12" s="19" t="s">
        <v>6</v>
      </c>
      <c r="C12" s="20">
        <f>C10*C11</f>
        <v>84</v>
      </c>
      <c r="D12" s="20">
        <f>D10*D11</f>
        <v>84</v>
      </c>
      <c r="E12" s="20">
        <f>E10*E11</f>
        <v>7</v>
      </c>
    </row>
    <row r="13" spans="2:5" ht="20.100000000000001" customHeight="1">
      <c r="B13" s="17" t="s">
        <v>7</v>
      </c>
      <c r="C13" s="18">
        <v>1</v>
      </c>
      <c r="D13" s="18">
        <v>1</v>
      </c>
      <c r="E13" s="18">
        <v>1</v>
      </c>
    </row>
    <row r="14" spans="2:5" ht="20.100000000000001" customHeight="1">
      <c r="B14" s="19" t="s">
        <v>21</v>
      </c>
      <c r="C14" s="20">
        <v>38</v>
      </c>
      <c r="D14" s="20">
        <v>15</v>
      </c>
      <c r="E14" s="20">
        <v>15</v>
      </c>
    </row>
    <row r="15" spans="2:5" ht="20.100000000000001" customHeight="1">
      <c r="B15" s="17" t="s">
        <v>8</v>
      </c>
      <c r="C15" s="21">
        <f>C16/24</f>
        <v>285</v>
      </c>
      <c r="D15" s="21">
        <f t="shared" ref="D15:E15" si="0">D16/24</f>
        <v>112.5</v>
      </c>
      <c r="E15" s="21">
        <f t="shared" si="0"/>
        <v>9.375</v>
      </c>
    </row>
    <row r="16" spans="2:5" ht="20.100000000000001" customHeight="1">
      <c r="B16" s="19" t="s">
        <v>9</v>
      </c>
      <c r="C16" s="22">
        <f>C17/7</f>
        <v>6840</v>
      </c>
      <c r="D16" s="22">
        <f t="shared" ref="D16:E16" si="1">D17/7</f>
        <v>2700</v>
      </c>
      <c r="E16" s="22">
        <f t="shared" si="1"/>
        <v>225</v>
      </c>
    </row>
    <row r="17" spans="2:5" ht="20.100000000000001" customHeight="1">
      <c r="B17" s="17" t="s">
        <v>10</v>
      </c>
      <c r="C17" s="21">
        <f>C9*C14*C12</f>
        <v>47880</v>
      </c>
      <c r="D17" s="21">
        <f>D9*D14*D12</f>
        <v>18900</v>
      </c>
      <c r="E17" s="21">
        <f>E9*E14*E12</f>
        <v>1575</v>
      </c>
    </row>
    <row r="18" spans="2:5" ht="20.100000000000001" customHeight="1">
      <c r="B18" s="19" t="s">
        <v>11</v>
      </c>
      <c r="C18" s="23">
        <v>0.35</v>
      </c>
      <c r="D18" s="23">
        <v>0.35</v>
      </c>
      <c r="E18" s="23">
        <v>0.35</v>
      </c>
    </row>
    <row r="19" spans="2:5" ht="20.100000000000001" customHeight="1">
      <c r="B19" s="17" t="s">
        <v>20</v>
      </c>
      <c r="C19" s="24">
        <f>(C17/1000)*C18</f>
        <v>16.757999999999999</v>
      </c>
      <c r="D19" s="24">
        <f>(D17/1000)*D18</f>
        <v>6.6149999999999993</v>
      </c>
      <c r="E19" s="24">
        <f>(E17/1000)*E18</f>
        <v>0.55124999999999991</v>
      </c>
    </row>
    <row r="20" spans="2:5" ht="20.100000000000001" customHeight="1">
      <c r="B20" s="19" t="s">
        <v>19</v>
      </c>
      <c r="C20" s="23">
        <f>C19*52/12</f>
        <v>72.617999999999995</v>
      </c>
      <c r="D20" s="23">
        <f>D19*52/12</f>
        <v>28.664999999999996</v>
      </c>
      <c r="E20" s="23">
        <f>E19*52/12</f>
        <v>2.3887499999999995</v>
      </c>
    </row>
    <row r="21" spans="2:5" ht="20.100000000000001" customHeight="1">
      <c r="B21" s="17" t="s">
        <v>12</v>
      </c>
      <c r="C21" s="24">
        <f>C19*52</f>
        <v>871.41599999999994</v>
      </c>
      <c r="D21" s="24">
        <f>D19*52</f>
        <v>343.97999999999996</v>
      </c>
      <c r="E21" s="24">
        <f>E19*52</f>
        <v>28.664999999999996</v>
      </c>
    </row>
    <row r="22" spans="2:5" ht="20.100000000000001" customHeight="1">
      <c r="B22" s="19" t="s">
        <v>18</v>
      </c>
      <c r="C22" s="23">
        <v>300</v>
      </c>
      <c r="D22" s="23">
        <v>0</v>
      </c>
      <c r="E22" s="23">
        <v>0</v>
      </c>
    </row>
    <row r="23" spans="2:5" ht="20.100000000000001" customHeight="1">
      <c r="B23" s="17" t="s">
        <v>22</v>
      </c>
      <c r="C23" s="18">
        <v>7.7499999999999999E-3</v>
      </c>
      <c r="D23" s="18">
        <f>C23</f>
        <v>7.7499999999999999E-3</v>
      </c>
      <c r="E23" s="18">
        <f>C23</f>
        <v>7.7499999999999999E-3</v>
      </c>
    </row>
    <row r="24" spans="2:5" ht="20.100000000000001" customHeight="1">
      <c r="B24" s="19" t="s">
        <v>17</v>
      </c>
      <c r="C24" s="23">
        <f>(C17/1000)*52*C23</f>
        <v>19.295640000000002</v>
      </c>
      <c r="D24" s="23">
        <f>(D17/1000)*52*D23</f>
        <v>7.6166999999999998</v>
      </c>
      <c r="E24" s="23">
        <f>(E17/1000)*52*E23</f>
        <v>0.63472499999999998</v>
      </c>
    </row>
    <row r="25" spans="2:5" s="16" customFormat="1" ht="19.5" customHeight="1">
      <c r="B25" s="14" t="s">
        <v>13</v>
      </c>
      <c r="C25" s="14"/>
      <c r="D25" s="15">
        <f>(C21+C22+C24)-D21-D22-D24</f>
        <v>839.11493999999993</v>
      </c>
      <c r="E25" s="15">
        <f>(C21+C22+C24)-E21-E22-E24</f>
        <v>1161.4119150000001</v>
      </c>
    </row>
    <row r="26" spans="2:5" ht="20.100000000000001" customHeight="1">
      <c r="B26" s="8" t="s">
        <v>14</v>
      </c>
      <c r="C26" s="8"/>
      <c r="D26" s="9">
        <v>1881.6</v>
      </c>
      <c r="E26" s="10">
        <v>2175</v>
      </c>
    </row>
    <row r="27" spans="2:5" ht="20.100000000000001" customHeight="1">
      <c r="B27" s="7" t="s">
        <v>15</v>
      </c>
      <c r="C27" s="7"/>
      <c r="D27" s="11">
        <f>D26/D25</f>
        <v>2.2423626493886522</v>
      </c>
      <c r="E27" s="12">
        <f>E26/E25</f>
        <v>1.872720584238194</v>
      </c>
    </row>
    <row r="28" spans="2:5">
      <c r="B28" s="4"/>
      <c r="C28" s="4"/>
      <c r="D28" s="4"/>
      <c r="E28" s="4"/>
    </row>
    <row r="29" spans="2:5">
      <c r="B29" s="49" t="s">
        <v>38</v>
      </c>
      <c r="C29" s="49"/>
      <c r="D29" s="49"/>
      <c r="E29" s="49"/>
    </row>
    <row r="30" spans="2:5">
      <c r="B30" s="49"/>
      <c r="C30" s="49"/>
      <c r="D30" s="49"/>
      <c r="E30" s="49"/>
    </row>
  </sheetData>
  <sheetProtection algorithmName="SHA-512" hashValue="bHuamkp6Eh1fYbV0cwzQBHRCKu6FYW4RPVESrqZwToHBTIFDuMZ6AFifeJXIo0ZBcu3EkUKjr83btz1QduMFfA==" saltValue="TRRd03Darbg6ChTLo8BXAw==" spinCount="100000" sheet="1" objects="1" scenarios="1" selectLockedCells="1" selectUnlockedCells="1"/>
  <mergeCells count="2">
    <mergeCell ref="B5:E5"/>
    <mergeCell ref="B29:E30"/>
  </mergeCells>
  <printOptions horizontalCentered="1" verticalCentered="1"/>
  <pageMargins left="0" right="0.15748031496062992" top="0" bottom="0" header="0.51181102362204722" footer="0.51181102362204722"/>
  <pageSetup paperSize="9" orientation="portrait" vertic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25B48D2F3394CA0ED3B7B5045BA70" ma:contentTypeVersion="15" ma:contentTypeDescription="Create a new document." ma:contentTypeScope="" ma:versionID="8fa6c7a00d663b9612bfd03b998cd482">
  <xsd:schema xmlns:xsd="http://www.w3.org/2001/XMLSchema" xmlns:xs="http://www.w3.org/2001/XMLSchema" xmlns:p="http://schemas.microsoft.com/office/2006/metadata/properties" xmlns:ns2="c7ae8eb6-1f07-4715-bb75-232e2572377c" xmlns:ns3="08138bb2-dc66-4942-b559-103d8278ff34" targetNamespace="http://schemas.microsoft.com/office/2006/metadata/properties" ma:root="true" ma:fieldsID="b0b064c5bb2706dabcdacb2349845909" ns2:_="" ns3:_="">
    <xsd:import namespace="c7ae8eb6-1f07-4715-bb75-232e2572377c"/>
    <xsd:import namespace="08138bb2-dc66-4942-b559-103d8278f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e8eb6-1f07-4715-bb75-232e25723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0d55c4e-7e8e-4892-b184-c3c4332d6b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38bb2-dc66-4942-b559-103d8278ff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729bfa2-8383-452d-a7fd-6ef53ee26167}" ma:internalName="TaxCatchAll" ma:showField="CatchAllData" ma:web="08138bb2-dc66-4942-b559-103d8278f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8138bb2-dc66-4942-b559-103d8278ff34">
      <UserInfo>
        <DisplayName/>
        <AccountId xsi:nil="true"/>
        <AccountType/>
      </UserInfo>
    </SharedWithUsers>
    <lcf76f155ced4ddcb4097134ff3c332f xmlns="c7ae8eb6-1f07-4715-bb75-232e2572377c">
      <Terms xmlns="http://schemas.microsoft.com/office/infopath/2007/PartnerControls"/>
    </lcf76f155ced4ddcb4097134ff3c332f>
    <TaxCatchAll xmlns="08138bb2-dc66-4942-b559-103d8278ff34" xsi:nil="true"/>
  </documentManagement>
</p:properties>
</file>

<file path=customXml/itemProps1.xml><?xml version="1.0" encoding="utf-8"?>
<ds:datastoreItem xmlns:ds="http://schemas.openxmlformats.org/officeDocument/2006/customXml" ds:itemID="{2B243F34-7C43-4051-BC44-0A5AD6DF4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e8eb6-1f07-4715-bb75-232e2572377c"/>
    <ds:schemaRef ds:uri="08138bb2-dc66-4942-b559-103d8278f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49EEAC-1DA8-40C1-A004-81DA8242D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DF509-64A3-4B90-A9A2-0EF30E049D19}">
  <ds:schemaRefs>
    <ds:schemaRef ds:uri="http://schemas.microsoft.com/office/2006/metadata/properties"/>
    <ds:schemaRef ds:uri="http://schemas.microsoft.com/office/infopath/2007/PartnerControls"/>
    <ds:schemaRef ds:uri="08138bb2-dc66-4942-b559-103d8278ff34"/>
    <ds:schemaRef ds:uri="c7ae8eb6-1f07-4715-bb75-232e257237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Appleson Judd Ltd</vt:lpstr>
      <vt:lpstr>LED Lighting Calculator</vt:lpstr>
      <vt:lpstr>Example</vt:lpstr>
      <vt:lpstr>'Appleson Judd Ltd'!Print_Area</vt:lpstr>
      <vt:lpstr>Example!Print_Area</vt:lpstr>
      <vt:lpstr>'LED Lighting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Cafferty</dc:creator>
  <cp:lastModifiedBy>Joanna Cafferty</cp:lastModifiedBy>
  <cp:lastPrinted>2023-01-04T13:02:03Z</cp:lastPrinted>
  <dcterms:created xsi:type="dcterms:W3CDTF">2023-01-04T12:25:32Z</dcterms:created>
  <dcterms:modified xsi:type="dcterms:W3CDTF">2023-01-10T15:58:12Z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0x01010051325B48D2F3394CA0ED3B7B5045BA70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